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EADM\2. Coordenadoria de Suprimentos e Licitações\1 - Licitações\PROCESSOS 2021\GRANDES CONTAS\PREGÃO ELETRÔNICO\ACL.00012.21 - Controle de pragas_Aline B\"/>
    </mc:Choice>
  </mc:AlternateContent>
  <bookViews>
    <workbookView xWindow="0" yWindow="0" windowWidth="20490" windowHeight="7620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1" l="1"/>
  <c r="N30" i="1"/>
  <c r="N31" i="1"/>
  <c r="O31" i="1" s="1"/>
  <c r="N32" i="1"/>
  <c r="N33" i="1"/>
  <c r="N34" i="1"/>
  <c r="N35" i="1"/>
  <c r="O35" i="1" s="1"/>
  <c r="N36" i="1"/>
  <c r="N37" i="1"/>
  <c r="N38" i="1"/>
  <c r="N39" i="1"/>
  <c r="O39" i="1" s="1"/>
  <c r="N40" i="1"/>
  <c r="N41" i="1"/>
  <c r="N42" i="1"/>
  <c r="N43" i="1"/>
  <c r="O43" i="1" s="1"/>
  <c r="N44" i="1"/>
  <c r="N45" i="1"/>
  <c r="N46" i="1"/>
  <c r="N47" i="1"/>
  <c r="O47" i="1" s="1"/>
  <c r="N48" i="1"/>
  <c r="N49" i="1"/>
  <c r="N50" i="1"/>
  <c r="N51" i="1"/>
  <c r="O51" i="1" s="1"/>
  <c r="O33" i="1"/>
  <c r="O34" i="1"/>
  <c r="O37" i="1"/>
  <c r="O38" i="1"/>
  <c r="O41" i="1"/>
  <c r="O42" i="1"/>
  <c r="O45" i="1"/>
  <c r="O46" i="1"/>
  <c r="O49" i="1"/>
  <c r="O50" i="1"/>
  <c r="O30" i="1"/>
  <c r="O32" i="1"/>
  <c r="O36" i="1"/>
  <c r="O40" i="1"/>
  <c r="O44" i="1"/>
  <c r="O48" i="1"/>
  <c r="N52" i="1"/>
  <c r="K51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30" i="1"/>
  <c r="K52" i="1"/>
  <c r="O52" i="1" l="1"/>
  <c r="O55" i="1" s="1"/>
  <c r="N53" i="1"/>
  <c r="N55" i="1" s="1"/>
  <c r="K5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7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K26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3" i="1"/>
  <c r="L25" i="1"/>
  <c r="I25" i="1"/>
  <c r="K66" i="1"/>
  <c r="N26" i="1" l="1"/>
  <c r="N27" i="1" s="1"/>
  <c r="K27" i="1"/>
  <c r="O3" i="1" l="1"/>
</calcChain>
</file>

<file path=xl/comments1.xml><?xml version="1.0" encoding="utf-8"?>
<comments xmlns="http://schemas.openxmlformats.org/spreadsheetml/2006/main">
  <authors>
    <author>THIAGO MONTEIRO FRONZA</author>
  </authors>
  <commentList>
    <comment ref="D30" authorId="0" shapeId="0">
      <text>
        <r>
          <rPr>
            <b/>
            <sz val="9"/>
            <color indexed="81"/>
            <rFont val="Segoe UI"/>
            <family val="2"/>
          </rPr>
          <t>THIAGO MONTEIRO FRONZA:</t>
        </r>
        <r>
          <rPr>
            <sz val="9"/>
            <color indexed="81"/>
            <rFont val="Segoe UI"/>
            <family val="2"/>
          </rPr>
          <t xml:space="preserve">
Anteriormente, faturado para o SENAI de Tubarão, alterado por T.A. nº 1 do CT 389/18.</t>
        </r>
      </text>
    </comment>
  </commentList>
</comments>
</file>

<file path=xl/sharedStrings.xml><?xml version="1.0" encoding="utf-8"?>
<sst xmlns="http://schemas.openxmlformats.org/spreadsheetml/2006/main" count="370" uniqueCount="197">
  <si>
    <t>m³ / TOTAL</t>
  </si>
  <si>
    <t>03.777.341/0432-13</t>
  </si>
  <si>
    <t>Nova Veneza</t>
  </si>
  <si>
    <t>Rua Giacomo Milanez, s/n</t>
  </si>
  <si>
    <t>88865-000</t>
  </si>
  <si>
    <t>2020 - Palhoça</t>
  </si>
  <si>
    <t>03.777.341/0454-29</t>
  </si>
  <si>
    <t>Palhoça</t>
  </si>
  <si>
    <t>AV Rio Branco n° 11</t>
  </si>
  <si>
    <t>88130-100</t>
  </si>
  <si>
    <t>208 - Criciúma</t>
  </si>
  <si>
    <t>03.777.341/0069-54</t>
  </si>
  <si>
    <t>Criciúma</t>
  </si>
  <si>
    <t>Avenida Marechal Deodoro, 234</t>
  </si>
  <si>
    <t>88801-110</t>
  </si>
  <si>
    <t>209 - São José</t>
  </si>
  <si>
    <t>03.777.341/0026-14</t>
  </si>
  <si>
    <t>São José</t>
  </si>
  <si>
    <t>Rua Farroupilha, 150</t>
  </si>
  <si>
    <t>88117-902</t>
  </si>
  <si>
    <t>216 - Orleans</t>
  </si>
  <si>
    <t>03.777.341/0119-58</t>
  </si>
  <si>
    <t>Orleans</t>
  </si>
  <si>
    <t>Rua Aristiliano Ramos, 275</t>
  </si>
  <si>
    <t>88870-000</t>
  </si>
  <si>
    <t>222 - Tubarão</t>
  </si>
  <si>
    <t>03.777.341/0120-91</t>
  </si>
  <si>
    <t>Tubarão</t>
  </si>
  <si>
    <t>Avenida Marcolino Martins Cabral, 1702</t>
  </si>
  <si>
    <t>88705-000</t>
  </si>
  <si>
    <t>243 - Escola Orleans</t>
  </si>
  <si>
    <t>03.777.341/0315-50</t>
  </si>
  <si>
    <t>Rua João Feldamann, s/n</t>
  </si>
  <si>
    <t>245 - Escola Criciúma</t>
  </si>
  <si>
    <t>03.777.341/0239-64</t>
  </si>
  <si>
    <t>Rua General Lauro Sodre, 250</t>
  </si>
  <si>
    <t>88802-330</t>
  </si>
  <si>
    <t>273 - Braço do Norte</t>
  </si>
  <si>
    <t>03.777.341/0355-47</t>
  </si>
  <si>
    <t>Braço do Norte</t>
  </si>
  <si>
    <t>Rua Senador Nereu Ramos, 1573</t>
  </si>
  <si>
    <t>88750-000</t>
  </si>
  <si>
    <t>4011 - Coz Ind Usipe</t>
  </si>
  <si>
    <t>03.777.341/0410-08</t>
  </si>
  <si>
    <t>Içara</t>
  </si>
  <si>
    <t>Rua Sete de Setembro, 2130</t>
  </si>
  <si>
    <t>88820-000</t>
  </si>
  <si>
    <t>4026 - Coz Ind Ease</t>
  </si>
  <si>
    <t>03.777.341/0438-09</t>
  </si>
  <si>
    <t>Rodovia Luiz Rosso - s/n - Quarta Linha</t>
  </si>
  <si>
    <t>88803-470</t>
  </si>
  <si>
    <t>4030 - Coz Ind Chromo</t>
  </si>
  <si>
    <t>03.777.341/0446-19</t>
  </si>
  <si>
    <t> R Bolessuavo Klima, 400 - Liri</t>
  </si>
  <si>
    <t>425 - Coz Ind FIESC</t>
  </si>
  <si>
    <t xml:space="preserve"> 03.777.341/0019-95</t>
  </si>
  <si>
    <t>Florianópolis</t>
  </si>
  <si>
    <t>Rod Admar Gonzaga, 2765 Itacorubi</t>
  </si>
  <si>
    <t>88034-001</t>
  </si>
  <si>
    <t>506 - FM João Zanette</t>
  </si>
  <si>
    <t>03.777.341/0181-03</t>
  </si>
  <si>
    <t>Rua Conselheiro João Zanette, 50</t>
  </si>
  <si>
    <t>88801-050</t>
  </si>
  <si>
    <t>513 - FM Manipulação</t>
  </si>
  <si>
    <t>03.777.341/0163-21</t>
  </si>
  <si>
    <t>Rua Marechal Deodoro, 234</t>
  </si>
  <si>
    <t>519 - FM Campinas</t>
  </si>
  <si>
    <t>03.777.341/0022-90</t>
  </si>
  <si>
    <t>Av. Presidente Kennedy, 698</t>
  </si>
  <si>
    <t>88101-001</t>
  </si>
  <si>
    <t>526 - FM Tijucas</t>
  </si>
  <si>
    <t>03.777.341/0015-61</t>
  </si>
  <si>
    <t>Tijucas</t>
  </si>
  <si>
    <t>Avenida Bayer Filho, s/n</t>
  </si>
  <si>
    <t>88200-000</t>
  </si>
  <si>
    <t>542 - FM Beira Rio</t>
  </si>
  <si>
    <t>03.777.341/0043-15</t>
  </si>
  <si>
    <t>Avenida Marcolino Martins Cabral, 830</t>
  </si>
  <si>
    <t>88701-001</t>
  </si>
  <si>
    <t>544 - FM Trindade</t>
  </si>
  <si>
    <t>03.777.341/0018-04</t>
  </si>
  <si>
    <t>Rua Lauro Linhares, 2135</t>
  </si>
  <si>
    <t>88036-680</t>
  </si>
  <si>
    <t>561 - FM Pedra Branca</t>
  </si>
  <si>
    <t>03.777.341/0012-19</t>
  </si>
  <si>
    <t>Rua da Universidade, 89</t>
  </si>
  <si>
    <t>88137-074</t>
  </si>
  <si>
    <t>569 - FM Cocal do Sul</t>
  </si>
  <si>
    <t>03.777.341/0156-00</t>
  </si>
  <si>
    <t>Cocal do Sul</t>
  </si>
  <si>
    <t>Avenida Polidoro Santiago, 460</t>
  </si>
  <si>
    <t>88845-000</t>
  </si>
  <si>
    <t>576 - FM Pedro Benedet</t>
  </si>
  <si>
    <t>03.777.341/0071-79</t>
  </si>
  <si>
    <t>Rua Coronel Pedro Benedete, 310</t>
  </si>
  <si>
    <t>88801-250</t>
  </si>
  <si>
    <t>577 - FM Araranguá</t>
  </si>
  <si>
    <t>03.777.341/0089-06</t>
  </si>
  <si>
    <t>Araranguá</t>
  </si>
  <si>
    <t>Avenida Getúlio Vargas, 227</t>
  </si>
  <si>
    <t>88900-000</t>
  </si>
  <si>
    <t>581 - FM Coqueiros</t>
  </si>
  <si>
    <t>03.777.341/0009-13</t>
  </si>
  <si>
    <t>Av. Engenheiro Max de Souza, 1048</t>
  </si>
  <si>
    <t>88080-000</t>
  </si>
  <si>
    <t>582 - FM Rio Maina</t>
  </si>
  <si>
    <t>03.777.341/0070-98</t>
  </si>
  <si>
    <t>Avenida dos Imigrantes, 1680</t>
  </si>
  <si>
    <t>88817-600</t>
  </si>
  <si>
    <t>588 - FM Vila Moema</t>
  </si>
  <si>
    <t>03.777.341/0003-28</t>
  </si>
  <si>
    <t>893 - Coz Ind DVA</t>
  </si>
  <si>
    <t>03.777.341/0336-84</t>
  </si>
  <si>
    <t>BR-101 Km 205</t>
  </si>
  <si>
    <t>88117-500</t>
  </si>
  <si>
    <t>903 - FM Conselheiro</t>
  </si>
  <si>
    <t>03.777.341/0221-35</t>
  </si>
  <si>
    <t>Rua Conselheiro Mafra, 300</t>
  </si>
  <si>
    <t>88010-101</t>
  </si>
  <si>
    <t>904 - FM Palhoça</t>
  </si>
  <si>
    <t>03.777.341/0235-30</t>
  </si>
  <si>
    <t>Av. Barão do do Rio Branco, 483</t>
  </si>
  <si>
    <t>SENAI/SC - Capivari de Baixo</t>
  </si>
  <si>
    <t>03.774.688/0013-99</t>
  </si>
  <si>
    <t>Capivari de Baixo</t>
  </si>
  <si>
    <t>Rua Salvador Joaquim Nunes, 333</t>
  </si>
  <si>
    <t>88745-000</t>
  </si>
  <si>
    <t>SENAI/SC - Criciúma</t>
  </si>
  <si>
    <t>03.774.688/0025-22</t>
  </si>
  <si>
    <t>Rua General Lauro Sodré, 300</t>
  </si>
  <si>
    <t>SENAI/SC - Florianópolis</t>
  </si>
  <si>
    <t>03.774.688/0002-36</t>
  </si>
  <si>
    <t xml:space="preserve">Rod. SC 401 KM 3,5 </t>
  </si>
  <si>
    <t>88032-005</t>
  </si>
  <si>
    <t>SENAI/SC - ISI Embarcados</t>
  </si>
  <si>
    <t>03.774.688/0054-67</t>
  </si>
  <si>
    <t>Avenida Luiz Boiteux Piazza - Cach. do Bom Jesus</t>
  </si>
  <si>
    <t>88056-001</t>
  </si>
  <si>
    <t>SENAI/SC - Palhoça</t>
  </si>
  <si>
    <t>03.774.688/0033-32</t>
  </si>
  <si>
    <t>Rua Juacir dos Passos, 18</t>
  </si>
  <si>
    <t>88133-597</t>
  </si>
  <si>
    <t>SENAI/SC - São João Batista</t>
  </si>
  <si>
    <t>03.774.688/0030-90</t>
  </si>
  <si>
    <t>São João Batista</t>
  </si>
  <si>
    <t>Rua Egidio Manuel Cordeiro, 400</t>
  </si>
  <si>
    <t>88240-000</t>
  </si>
  <si>
    <t>SENAI/SC - São José</t>
  </si>
  <si>
    <t>03.774.688/0004-06</t>
  </si>
  <si>
    <t>Br 101 - Km 211</t>
  </si>
  <si>
    <t>88104-800</t>
  </si>
  <si>
    <t>SENAI/SC - Sombrio</t>
  </si>
  <si>
    <t>03.774.688/0067-81</t>
  </si>
  <si>
    <t>Sombrio</t>
  </si>
  <si>
    <t>Rua João Manoel Scheffer, 1.639 - São Luiz</t>
  </si>
  <si>
    <t>88960-000</t>
  </si>
  <si>
    <t>SENAI/SC - Tijucas</t>
  </si>
  <si>
    <t>03.774.688/0005-89</t>
  </si>
  <si>
    <t>BR 101 KM 163</t>
  </si>
  <si>
    <t>2031 - Escola de Ensino Médio Tubarão</t>
  </si>
  <si>
    <t>03.777.341/0474-72</t>
  </si>
  <si>
    <t>Rua Marcolino Martins Cabral, 184</t>
  </si>
  <si>
    <t>88701-030</t>
  </si>
  <si>
    <t>UMO - MKR 6307</t>
  </si>
  <si>
    <t>UMO - LZQ 2546</t>
  </si>
  <si>
    <t>UMO - MJO 5739</t>
  </si>
  <si>
    <t>VP Sudeste</t>
  </si>
  <si>
    <t>Rua Thiago da Fonseca, 44 - Capoeiras</t>
  </si>
  <si>
    <t>88085-100</t>
  </si>
  <si>
    <t>83.873.877/0002-03</t>
  </si>
  <si>
    <t>03.777.341/0001-66</t>
  </si>
  <si>
    <t>SESI</t>
  </si>
  <si>
    <t>SENAI</t>
  </si>
  <si>
    <t>FIESC</t>
  </si>
  <si>
    <t>M²</t>
  </si>
  <si>
    <t>QTD Ano</t>
  </si>
  <si>
    <t xml:space="preserve">Valor pragas </t>
  </si>
  <si>
    <t xml:space="preserve">QTD Ano </t>
  </si>
  <si>
    <t xml:space="preserve">Valor caixa </t>
  </si>
  <si>
    <t xml:space="preserve">Entidade </t>
  </si>
  <si>
    <t xml:space="preserve">Cidade </t>
  </si>
  <si>
    <t>São Jose</t>
  </si>
  <si>
    <t>2013 - Nova Veneza011</t>
  </si>
  <si>
    <t xml:space="preserve">VALOR Unidade  </t>
  </si>
  <si>
    <t xml:space="preserve"> Sede </t>
  </si>
  <si>
    <t>Região</t>
  </si>
  <si>
    <t>Sudeste</t>
  </si>
  <si>
    <t>Litoral Sul</t>
  </si>
  <si>
    <t>Sul</t>
  </si>
  <si>
    <t>LOTE</t>
  </si>
  <si>
    <t>I</t>
  </si>
  <si>
    <t>II</t>
  </si>
  <si>
    <t>Metro quadrado: 0,287275</t>
  </si>
  <si>
    <t>ANO</t>
  </si>
  <si>
    <t>M³= 5,8458</t>
  </si>
  <si>
    <t>Metro quadrado: 0,289052</t>
  </si>
  <si>
    <t>M³= 7,5381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</si>
</sst>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44" fontId="0" fillId="0" borderId="0" xfId="1" applyFont="1" applyAlignment="1" applyProtection="1">
      <alignment horizontal="center" vertical="center"/>
      <protection hidden="1"/>
    </xf>
    <xf numFmtId="44" fontId="0" fillId="0" borderId="0" xfId="1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" fontId="0" fillId="0" borderId="0" xfId="0" applyNumberFormat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locked="0" hidden="1"/>
    </xf>
    <xf numFmtId="3" fontId="4" fillId="2" borderId="0" xfId="0" applyNumberFormat="1" applyFont="1" applyFill="1" applyBorder="1" applyAlignment="1" applyProtection="1">
      <alignment horizontal="center" vertical="center"/>
      <protection locked="0" hidden="1"/>
    </xf>
    <xf numFmtId="3" fontId="4" fillId="2" borderId="0" xfId="0" applyNumberFormat="1" applyFont="1" applyFill="1" applyBorder="1" applyAlignment="1" applyProtection="1">
      <alignment horizontal="center" vertical="center"/>
      <protection hidden="1"/>
    </xf>
    <xf numFmtId="44" fontId="4" fillId="2" borderId="0" xfId="1" applyFont="1" applyFill="1" applyBorder="1" applyAlignment="1" applyProtection="1">
      <alignment horizontal="center" vertical="center"/>
      <protection hidden="1"/>
    </xf>
    <xf numFmtId="164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44" fontId="4" fillId="2" borderId="0" xfId="1" applyFont="1" applyFill="1" applyBorder="1" applyAlignment="1" applyProtection="1">
      <alignment horizontal="center" vertical="center" wrapText="1"/>
      <protection hidden="1"/>
    </xf>
    <xf numFmtId="44" fontId="0" fillId="0" borderId="0" xfId="0" applyNumberFormat="1" applyAlignment="1" applyProtection="1">
      <alignment horizontal="center" vertical="center"/>
      <protection hidden="1"/>
    </xf>
    <xf numFmtId="44" fontId="0" fillId="0" borderId="0" xfId="0" applyNumberFormat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2" borderId="0" xfId="0" applyFont="1" applyFill="1" applyAlignment="1" applyProtection="1">
      <alignment horizontal="center" vertical="center"/>
      <protection hidden="1"/>
    </xf>
    <xf numFmtId="0" fontId="0" fillId="2" borderId="0" xfId="0" applyFont="1" applyFill="1" applyAlignment="1" applyProtection="1">
      <alignment horizontal="center" vertical="center" wrapText="1"/>
      <protection hidden="1"/>
    </xf>
    <xf numFmtId="3" fontId="0" fillId="2" borderId="0" xfId="0" applyNumberFormat="1" applyFont="1" applyFill="1" applyAlignment="1" applyProtection="1">
      <alignment horizontal="center" vertical="center"/>
      <protection hidden="1"/>
    </xf>
    <xf numFmtId="164" fontId="0" fillId="2" borderId="0" xfId="0" applyNumberFormat="1" applyFont="1" applyFill="1" applyAlignment="1" applyProtection="1">
      <alignment horizontal="center" vertical="center" wrapText="1"/>
      <protection hidden="1"/>
    </xf>
    <xf numFmtId="44" fontId="1" fillId="2" borderId="0" xfId="1" applyFont="1" applyFill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44" fontId="6" fillId="3" borderId="1" xfId="1" applyFont="1" applyFill="1" applyBorder="1" applyAlignment="1" applyProtection="1">
      <alignment vertical="center" wrapText="1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locked="0" hidden="1"/>
    </xf>
    <xf numFmtId="3" fontId="7" fillId="2" borderId="1" xfId="0" applyNumberFormat="1" applyFont="1" applyFill="1" applyBorder="1" applyAlignment="1" applyProtection="1">
      <alignment horizontal="center" vertical="center"/>
      <protection locked="0" hidden="1"/>
    </xf>
    <xf numFmtId="3" fontId="7" fillId="2" borderId="1" xfId="0" applyNumberFormat="1" applyFont="1" applyFill="1" applyBorder="1" applyAlignment="1" applyProtection="1">
      <alignment horizontal="center" vertical="center"/>
      <protection hidden="1"/>
    </xf>
    <xf numFmtId="44" fontId="7" fillId="2" borderId="1" xfId="1" applyFont="1" applyFill="1" applyBorder="1" applyAlignment="1" applyProtection="1">
      <alignment horizontal="center" vertical="center"/>
      <protection hidden="1"/>
    </xf>
    <xf numFmtId="16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1" xfId="1" applyFont="1" applyFill="1" applyBorder="1" applyAlignment="1" applyProtection="1">
      <alignment horizontal="center" vertical="center" wrapText="1"/>
      <protection hidden="1"/>
    </xf>
    <xf numFmtId="3" fontId="8" fillId="2" borderId="1" xfId="0" applyNumberFormat="1" applyFont="1" applyFill="1" applyBorder="1" applyAlignment="1" applyProtection="1">
      <alignment horizontal="center" vertical="center"/>
      <protection locked="0" hidden="1"/>
    </xf>
    <xf numFmtId="3" fontId="8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44" fontId="7" fillId="4" borderId="1" xfId="1" applyFont="1" applyFill="1" applyBorder="1" applyAlignment="1" applyProtection="1">
      <alignment horizontal="center" vertical="center" wrapText="1"/>
      <protection hidden="1"/>
    </xf>
    <xf numFmtId="44" fontId="0" fillId="0" borderId="0" xfId="0" applyNumberFormat="1" applyBorder="1" applyAlignment="1" applyProtection="1">
      <alignment horizontal="center" vertical="center"/>
      <protection hidden="1"/>
    </xf>
    <xf numFmtId="44" fontId="0" fillId="0" borderId="0" xfId="1" applyFont="1" applyBorder="1" applyAlignment="1" applyProtection="1">
      <alignment horizontal="center" vertical="center"/>
      <protection hidden="1"/>
    </xf>
    <xf numFmtId="44" fontId="0" fillId="4" borderId="0" xfId="1" applyFont="1" applyFill="1" applyAlignment="1" applyProtection="1">
      <alignment horizontal="center" vertical="center" wrapText="1"/>
      <protection hidden="1"/>
    </xf>
    <xf numFmtId="44" fontId="0" fillId="4" borderId="0" xfId="1" applyFont="1" applyFill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6"/>
  <sheetViews>
    <sheetView showGridLines="0" tabSelected="1" zoomScaleNormal="100" workbookViewId="0">
      <selection activeCell="T34" sqref="T34"/>
    </sheetView>
  </sheetViews>
  <sheetFormatPr defaultColWidth="9.140625" defaultRowHeight="15" outlineLevelCol="1" x14ac:dyDescent="0.25"/>
  <cols>
    <col min="1" max="1" width="9.140625" style="1"/>
    <col min="2" max="2" width="12.7109375" style="1" customWidth="1"/>
    <col min="3" max="3" width="12.140625" style="1" customWidth="1"/>
    <col min="4" max="4" width="29.85546875" style="2" customWidth="1"/>
    <col min="5" max="5" width="22.28515625" style="2" customWidth="1"/>
    <col min="6" max="6" width="18.140625" style="2" bestFit="1" customWidth="1" outlineLevel="1"/>
    <col min="7" max="7" width="50" style="2" bestFit="1" customWidth="1" outlineLevel="1"/>
    <col min="8" max="8" width="13.7109375" style="2" bestFit="1" customWidth="1" outlineLevel="1"/>
    <col min="9" max="9" width="8.140625" style="1" bestFit="1" customWidth="1"/>
    <col min="10" max="10" width="11.7109375" style="1" bestFit="1" customWidth="1"/>
    <col min="11" max="11" width="14" style="3" customWidth="1"/>
    <col min="12" max="12" width="11.42578125" style="2" bestFit="1" customWidth="1"/>
    <col min="13" max="13" width="10.7109375" style="2" bestFit="1" customWidth="1"/>
    <col min="14" max="14" width="12.42578125" style="4" customWidth="1"/>
    <col min="15" max="15" width="24.140625" style="4" customWidth="1"/>
    <col min="16" max="16" width="14.28515625" style="1" bestFit="1" customWidth="1"/>
    <col min="17" max="17" width="9.140625" style="1"/>
    <col min="18" max="18" width="14.28515625" style="3" bestFit="1" customWidth="1"/>
    <col min="19" max="19" width="14.28515625" style="1" bestFit="1" customWidth="1"/>
    <col min="20" max="20" width="13" style="1" bestFit="1" customWidth="1"/>
    <col min="21" max="21" width="15.85546875" style="1" customWidth="1"/>
    <col min="22" max="22" width="14.28515625" style="1" bestFit="1" customWidth="1"/>
    <col min="23" max="23" width="9.140625" style="1"/>
    <col min="24" max="24" width="9.140625" style="1" customWidth="1"/>
    <col min="25" max="16384" width="9.140625" style="1"/>
  </cols>
  <sheetData>
    <row r="1" spans="1:22" x14ac:dyDescent="0.25">
      <c r="D1" s="6"/>
      <c r="E1" s="6"/>
      <c r="F1" s="6"/>
      <c r="G1" s="6"/>
      <c r="H1" s="6"/>
      <c r="L1" s="6"/>
      <c r="M1" s="6"/>
    </row>
    <row r="2" spans="1:22" s="2" customFormat="1" ht="37.5" customHeight="1" x14ac:dyDescent="0.25">
      <c r="A2" s="26" t="s">
        <v>189</v>
      </c>
      <c r="B2" s="26" t="s">
        <v>185</v>
      </c>
      <c r="C2" s="26" t="s">
        <v>179</v>
      </c>
      <c r="D2" s="27"/>
      <c r="E2" s="27"/>
      <c r="F2" s="28" t="s">
        <v>180</v>
      </c>
      <c r="G2" s="28"/>
      <c r="H2" s="28"/>
      <c r="I2" s="27" t="s">
        <v>174</v>
      </c>
      <c r="J2" s="27" t="s">
        <v>175</v>
      </c>
      <c r="K2" s="29" t="s">
        <v>176</v>
      </c>
      <c r="L2" s="27" t="s">
        <v>0</v>
      </c>
      <c r="M2" s="27" t="s">
        <v>177</v>
      </c>
      <c r="N2" s="29" t="s">
        <v>178</v>
      </c>
      <c r="O2" s="29" t="s">
        <v>183</v>
      </c>
    </row>
    <row r="3" spans="1:22" ht="27.75" customHeight="1" x14ac:dyDescent="0.25">
      <c r="A3" s="30" t="s">
        <v>190</v>
      </c>
      <c r="B3" s="30" t="s">
        <v>186</v>
      </c>
      <c r="C3" s="30" t="s">
        <v>173</v>
      </c>
      <c r="D3" s="31" t="s">
        <v>166</v>
      </c>
      <c r="E3" s="32" t="s">
        <v>169</v>
      </c>
      <c r="F3" s="32" t="s">
        <v>56</v>
      </c>
      <c r="G3" s="33" t="s">
        <v>167</v>
      </c>
      <c r="H3" s="33" t="s">
        <v>168</v>
      </c>
      <c r="I3" s="34">
        <v>585.67999999999995</v>
      </c>
      <c r="J3" s="35">
        <v>4</v>
      </c>
      <c r="K3" s="36">
        <f>(I3*J3*0.287275)/12</f>
        <v>56.083740666666664</v>
      </c>
      <c r="L3" s="37">
        <v>4</v>
      </c>
      <c r="M3" s="38">
        <v>2</v>
      </c>
      <c r="N3" s="39">
        <f>(M3*L3*5.8458/12)</f>
        <v>3.8971999999999998</v>
      </c>
      <c r="O3" s="39">
        <f t="shared" ref="O3:O27" si="0">(K3+N3)</f>
        <v>59.980940666666662</v>
      </c>
    </row>
    <row r="4" spans="1:22" ht="21.75" customHeight="1" x14ac:dyDescent="0.25">
      <c r="A4" s="30" t="s">
        <v>190</v>
      </c>
      <c r="B4" s="30" t="s">
        <v>186</v>
      </c>
      <c r="C4" s="30" t="s">
        <v>172</v>
      </c>
      <c r="D4" s="31" t="s">
        <v>130</v>
      </c>
      <c r="E4" s="32" t="s">
        <v>131</v>
      </c>
      <c r="F4" s="32" t="s">
        <v>56</v>
      </c>
      <c r="G4" s="33" t="s">
        <v>132</v>
      </c>
      <c r="H4" s="33" t="s">
        <v>133</v>
      </c>
      <c r="I4" s="34">
        <v>5956.43</v>
      </c>
      <c r="J4" s="35">
        <v>4</v>
      </c>
      <c r="K4" s="36">
        <f t="shared" ref="K4:K25" si="1">(I4*J4*0.287275)/12</f>
        <v>570.37780941666676</v>
      </c>
      <c r="L4" s="37">
        <v>76.5</v>
      </c>
      <c r="M4" s="38">
        <v>2</v>
      </c>
      <c r="N4" s="39">
        <f t="shared" ref="N4:N24" si="2">(M4*L4*5.8458/12)</f>
        <v>74.53394999999999</v>
      </c>
      <c r="O4" s="39">
        <f t="shared" si="0"/>
        <v>644.91175941666677</v>
      </c>
    </row>
    <row r="5" spans="1:22" ht="36.75" customHeight="1" x14ac:dyDescent="0.25">
      <c r="A5" s="30" t="s">
        <v>190</v>
      </c>
      <c r="B5" s="30" t="s">
        <v>186</v>
      </c>
      <c r="C5" s="30" t="s">
        <v>172</v>
      </c>
      <c r="D5" s="31" t="s">
        <v>134</v>
      </c>
      <c r="E5" s="32" t="s">
        <v>135</v>
      </c>
      <c r="F5" s="32" t="s">
        <v>56</v>
      </c>
      <c r="G5" s="33" t="s">
        <v>136</v>
      </c>
      <c r="H5" s="33" t="s">
        <v>137</v>
      </c>
      <c r="I5" s="34">
        <v>3327.2</v>
      </c>
      <c r="J5" s="35">
        <v>4</v>
      </c>
      <c r="K5" s="36">
        <f t="shared" si="1"/>
        <v>318.60712666666666</v>
      </c>
      <c r="L5" s="37">
        <v>113</v>
      </c>
      <c r="M5" s="38">
        <v>2</v>
      </c>
      <c r="N5" s="39">
        <f t="shared" si="2"/>
        <v>110.09589999999999</v>
      </c>
      <c r="O5" s="39">
        <f t="shared" si="0"/>
        <v>428.70302666666663</v>
      </c>
      <c r="T5" s="20"/>
      <c r="U5" s="20"/>
      <c r="V5" s="20"/>
    </row>
    <row r="6" spans="1:22" ht="27" customHeight="1" x14ac:dyDescent="0.25">
      <c r="A6" s="30" t="s">
        <v>190</v>
      </c>
      <c r="B6" s="30" t="s">
        <v>186</v>
      </c>
      <c r="C6" s="30" t="s">
        <v>172</v>
      </c>
      <c r="D6" s="31" t="s">
        <v>138</v>
      </c>
      <c r="E6" s="32" t="s">
        <v>139</v>
      </c>
      <c r="F6" s="32" t="s">
        <v>7</v>
      </c>
      <c r="G6" s="33" t="s">
        <v>140</v>
      </c>
      <c r="H6" s="33" t="s">
        <v>141</v>
      </c>
      <c r="I6" s="34">
        <v>5541.88</v>
      </c>
      <c r="J6" s="35">
        <v>4</v>
      </c>
      <c r="K6" s="36">
        <f t="shared" si="1"/>
        <v>530.68119233333334</v>
      </c>
      <c r="L6" s="37">
        <v>150</v>
      </c>
      <c r="M6" s="38">
        <v>2</v>
      </c>
      <c r="N6" s="39">
        <f t="shared" si="2"/>
        <v>146.14500000000001</v>
      </c>
      <c r="O6" s="39">
        <f t="shared" si="0"/>
        <v>676.82619233333332</v>
      </c>
      <c r="T6" s="20"/>
      <c r="U6" s="20"/>
      <c r="V6" s="20"/>
    </row>
    <row r="7" spans="1:22" ht="26.25" customHeight="1" x14ac:dyDescent="0.25">
      <c r="A7" s="30" t="s">
        <v>190</v>
      </c>
      <c r="B7" s="30" t="s">
        <v>186</v>
      </c>
      <c r="C7" s="30" t="s">
        <v>172</v>
      </c>
      <c r="D7" s="31" t="s">
        <v>142</v>
      </c>
      <c r="E7" s="32" t="s">
        <v>143</v>
      </c>
      <c r="F7" s="32" t="s">
        <v>144</v>
      </c>
      <c r="G7" s="33" t="s">
        <v>145</v>
      </c>
      <c r="H7" s="33" t="s">
        <v>146</v>
      </c>
      <c r="I7" s="34">
        <v>1757.44</v>
      </c>
      <c r="J7" s="35">
        <v>4</v>
      </c>
      <c r="K7" s="36">
        <f t="shared" si="1"/>
        <v>168.28952533333333</v>
      </c>
      <c r="L7" s="37">
        <v>2</v>
      </c>
      <c r="M7" s="38">
        <v>2</v>
      </c>
      <c r="N7" s="39">
        <f t="shared" si="2"/>
        <v>1.9485999999999999</v>
      </c>
      <c r="O7" s="39">
        <f t="shared" si="0"/>
        <v>170.23812533333333</v>
      </c>
      <c r="Q7" s="7"/>
      <c r="T7" s="47"/>
      <c r="U7" s="47"/>
      <c r="V7" s="20"/>
    </row>
    <row r="8" spans="1:22" ht="23.25" customHeight="1" x14ac:dyDescent="0.25">
      <c r="A8" s="30" t="s">
        <v>190</v>
      </c>
      <c r="B8" s="30" t="s">
        <v>186</v>
      </c>
      <c r="C8" s="30" t="s">
        <v>172</v>
      </c>
      <c r="D8" s="31" t="s">
        <v>147</v>
      </c>
      <c r="E8" s="32" t="s">
        <v>148</v>
      </c>
      <c r="F8" s="32" t="s">
        <v>17</v>
      </c>
      <c r="G8" s="33" t="s">
        <v>149</v>
      </c>
      <c r="H8" s="33" t="s">
        <v>150</v>
      </c>
      <c r="I8" s="34">
        <v>6958.3</v>
      </c>
      <c r="J8" s="35">
        <v>4</v>
      </c>
      <c r="K8" s="36">
        <f t="shared" si="1"/>
        <v>666.31521083333337</v>
      </c>
      <c r="L8" s="37">
        <v>92.9</v>
      </c>
      <c r="M8" s="38">
        <v>2</v>
      </c>
      <c r="N8" s="39">
        <f t="shared" si="2"/>
        <v>90.512470000000008</v>
      </c>
      <c r="O8" s="39">
        <f t="shared" si="0"/>
        <v>756.82768083333337</v>
      </c>
      <c r="T8" s="20"/>
      <c r="U8" s="20"/>
      <c r="V8" s="20"/>
    </row>
    <row r="9" spans="1:22" ht="22.5" customHeight="1" x14ac:dyDescent="0.25">
      <c r="A9" s="30" t="s">
        <v>190</v>
      </c>
      <c r="B9" s="30" t="s">
        <v>186</v>
      </c>
      <c r="C9" s="30" t="s">
        <v>172</v>
      </c>
      <c r="D9" s="31" t="s">
        <v>156</v>
      </c>
      <c r="E9" s="32" t="s">
        <v>157</v>
      </c>
      <c r="F9" s="32" t="s">
        <v>72</v>
      </c>
      <c r="G9" s="33" t="s">
        <v>158</v>
      </c>
      <c r="H9" s="33" t="s">
        <v>74</v>
      </c>
      <c r="I9" s="34">
        <v>3242.99</v>
      </c>
      <c r="J9" s="35">
        <v>4</v>
      </c>
      <c r="K9" s="36">
        <f t="shared" si="1"/>
        <v>310.54331741666664</v>
      </c>
      <c r="L9" s="37">
        <v>11</v>
      </c>
      <c r="M9" s="38">
        <v>2</v>
      </c>
      <c r="N9" s="39">
        <f t="shared" si="2"/>
        <v>10.7173</v>
      </c>
      <c r="O9" s="39">
        <f t="shared" si="0"/>
        <v>321.26061741666666</v>
      </c>
      <c r="T9" s="20"/>
      <c r="U9" s="20"/>
      <c r="V9" s="20"/>
    </row>
    <row r="10" spans="1:22" ht="15.75" x14ac:dyDescent="0.25">
      <c r="A10" s="30" t="s">
        <v>190</v>
      </c>
      <c r="B10" s="30" t="s">
        <v>186</v>
      </c>
      <c r="C10" s="30" t="s">
        <v>171</v>
      </c>
      <c r="D10" s="31" t="s">
        <v>184</v>
      </c>
      <c r="E10" s="32" t="s">
        <v>170</v>
      </c>
      <c r="F10" s="32" t="s">
        <v>56</v>
      </c>
      <c r="G10" s="33" t="s">
        <v>57</v>
      </c>
      <c r="H10" s="33" t="s">
        <v>58</v>
      </c>
      <c r="I10" s="34">
        <v>14119</v>
      </c>
      <c r="J10" s="35">
        <v>4</v>
      </c>
      <c r="K10" s="36">
        <f t="shared" si="1"/>
        <v>1352.0119083333334</v>
      </c>
      <c r="L10" s="37">
        <v>125</v>
      </c>
      <c r="M10" s="38">
        <v>2</v>
      </c>
      <c r="N10" s="39">
        <f t="shared" si="2"/>
        <v>121.78749999999998</v>
      </c>
      <c r="O10" s="39">
        <f t="shared" si="0"/>
        <v>1473.7994083333333</v>
      </c>
      <c r="T10" s="20"/>
      <c r="U10" s="20"/>
      <c r="V10" s="20"/>
    </row>
    <row r="11" spans="1:22" ht="15.75" x14ac:dyDescent="0.25">
      <c r="A11" s="30" t="s">
        <v>190</v>
      </c>
      <c r="B11" s="30" t="s">
        <v>186</v>
      </c>
      <c r="C11" s="30" t="s">
        <v>171</v>
      </c>
      <c r="D11" s="31" t="s">
        <v>54</v>
      </c>
      <c r="E11" s="32" t="s">
        <v>55</v>
      </c>
      <c r="F11" s="32" t="s">
        <v>56</v>
      </c>
      <c r="G11" s="33" t="s">
        <v>57</v>
      </c>
      <c r="H11" s="33" t="s">
        <v>58</v>
      </c>
      <c r="I11" s="34">
        <v>900</v>
      </c>
      <c r="J11" s="35">
        <v>12</v>
      </c>
      <c r="K11" s="36">
        <f t="shared" si="1"/>
        <v>258.54750000000001</v>
      </c>
      <c r="L11" s="37">
        <v>0</v>
      </c>
      <c r="M11" s="38">
        <v>0</v>
      </c>
      <c r="N11" s="39">
        <f t="shared" si="2"/>
        <v>0</v>
      </c>
      <c r="O11" s="39">
        <f t="shared" si="0"/>
        <v>258.54750000000001</v>
      </c>
      <c r="T11" s="20"/>
      <c r="U11" s="20"/>
      <c r="V11" s="20"/>
    </row>
    <row r="12" spans="1:22" ht="15.75" x14ac:dyDescent="0.25">
      <c r="A12" s="30" t="s">
        <v>190</v>
      </c>
      <c r="B12" s="30" t="s">
        <v>186</v>
      </c>
      <c r="C12" s="30" t="s">
        <v>171</v>
      </c>
      <c r="D12" s="31" t="s">
        <v>79</v>
      </c>
      <c r="E12" s="32" t="s">
        <v>80</v>
      </c>
      <c r="F12" s="32" t="s">
        <v>56</v>
      </c>
      <c r="G12" s="33" t="s">
        <v>81</v>
      </c>
      <c r="H12" s="33" t="s">
        <v>82</v>
      </c>
      <c r="I12" s="34">
        <v>264.06</v>
      </c>
      <c r="J12" s="35">
        <v>4</v>
      </c>
      <c r="K12" s="36">
        <f t="shared" si="1"/>
        <v>25.2859455</v>
      </c>
      <c r="L12" s="37">
        <v>2</v>
      </c>
      <c r="M12" s="38">
        <v>2</v>
      </c>
      <c r="N12" s="39">
        <f t="shared" si="2"/>
        <v>1.9485999999999999</v>
      </c>
      <c r="O12" s="39">
        <f t="shared" si="0"/>
        <v>27.234545499999999</v>
      </c>
      <c r="Q12" s="5"/>
      <c r="R12" s="2" t="s">
        <v>194</v>
      </c>
      <c r="S12" s="4"/>
      <c r="T12" s="47"/>
      <c r="U12" s="47"/>
      <c r="V12" s="20"/>
    </row>
    <row r="13" spans="1:22" ht="15.75" x14ac:dyDescent="0.25">
      <c r="A13" s="30" t="s">
        <v>190</v>
      </c>
      <c r="B13" s="30" t="s">
        <v>186</v>
      </c>
      <c r="C13" s="30" t="s">
        <v>171</v>
      </c>
      <c r="D13" s="31" t="s">
        <v>101</v>
      </c>
      <c r="E13" s="32" t="s">
        <v>102</v>
      </c>
      <c r="F13" s="32" t="s">
        <v>56</v>
      </c>
      <c r="G13" s="33" t="s">
        <v>103</v>
      </c>
      <c r="H13" s="33" t="s">
        <v>104</v>
      </c>
      <c r="I13" s="34">
        <v>180</v>
      </c>
      <c r="J13" s="35">
        <v>4</v>
      </c>
      <c r="K13" s="36">
        <f t="shared" si="1"/>
        <v>17.236499999999999</v>
      </c>
      <c r="L13" s="37">
        <v>0.5</v>
      </c>
      <c r="M13" s="38">
        <v>2</v>
      </c>
      <c r="N13" s="39">
        <f t="shared" si="2"/>
        <v>0.48714999999999997</v>
      </c>
      <c r="O13" s="39">
        <f t="shared" si="0"/>
        <v>17.723649999999999</v>
      </c>
      <c r="R13" s="1" t="s">
        <v>192</v>
      </c>
      <c r="S13" s="3"/>
    </row>
    <row r="14" spans="1:22" ht="15.75" x14ac:dyDescent="0.25">
      <c r="A14" s="30" t="s">
        <v>190</v>
      </c>
      <c r="B14" s="30" t="s">
        <v>186</v>
      </c>
      <c r="C14" s="30" t="s">
        <v>171</v>
      </c>
      <c r="D14" s="31" t="s">
        <v>115</v>
      </c>
      <c r="E14" s="32" t="s">
        <v>116</v>
      </c>
      <c r="F14" s="32" t="s">
        <v>56</v>
      </c>
      <c r="G14" s="33" t="s">
        <v>117</v>
      </c>
      <c r="H14" s="33" t="s">
        <v>118</v>
      </c>
      <c r="I14" s="34">
        <v>157.13</v>
      </c>
      <c r="J14" s="35">
        <v>4</v>
      </c>
      <c r="K14" s="36">
        <f t="shared" si="1"/>
        <v>15.046506916666667</v>
      </c>
      <c r="L14" s="37">
        <v>1</v>
      </c>
      <c r="M14" s="38">
        <v>2</v>
      </c>
      <c r="N14" s="39">
        <f t="shared" si="2"/>
        <v>0.97429999999999994</v>
      </c>
      <c r="O14" s="39">
        <f t="shared" si="0"/>
        <v>16.020806916666668</v>
      </c>
    </row>
    <row r="15" spans="1:22" ht="15.75" x14ac:dyDescent="0.25">
      <c r="A15" s="30" t="s">
        <v>190</v>
      </c>
      <c r="B15" s="30" t="s">
        <v>186</v>
      </c>
      <c r="C15" s="30" t="s">
        <v>171</v>
      </c>
      <c r="D15" s="31" t="s">
        <v>5</v>
      </c>
      <c r="E15" s="32" t="s">
        <v>6</v>
      </c>
      <c r="F15" s="32" t="s">
        <v>7</v>
      </c>
      <c r="G15" s="33" t="s">
        <v>8</v>
      </c>
      <c r="H15" s="33" t="s">
        <v>9</v>
      </c>
      <c r="I15" s="34">
        <v>1286.9000000000001</v>
      </c>
      <c r="J15" s="35">
        <v>4</v>
      </c>
      <c r="K15" s="36">
        <f t="shared" si="1"/>
        <v>123.23139916666668</v>
      </c>
      <c r="L15" s="37">
        <v>0</v>
      </c>
      <c r="M15" s="38">
        <v>0</v>
      </c>
      <c r="N15" s="39">
        <f t="shared" si="2"/>
        <v>0</v>
      </c>
      <c r="O15" s="39">
        <f t="shared" si="0"/>
        <v>123.23139916666668</v>
      </c>
    </row>
    <row r="16" spans="1:22" ht="15.75" x14ac:dyDescent="0.25">
      <c r="A16" s="30" t="s">
        <v>190</v>
      </c>
      <c r="B16" s="30" t="s">
        <v>186</v>
      </c>
      <c r="C16" s="30" t="s">
        <v>171</v>
      </c>
      <c r="D16" s="31" t="s">
        <v>83</v>
      </c>
      <c r="E16" s="32" t="s">
        <v>84</v>
      </c>
      <c r="F16" s="32" t="s">
        <v>7</v>
      </c>
      <c r="G16" s="33" t="s">
        <v>85</v>
      </c>
      <c r="H16" s="33" t="s">
        <v>86</v>
      </c>
      <c r="I16" s="34">
        <v>129.24</v>
      </c>
      <c r="J16" s="35">
        <v>4</v>
      </c>
      <c r="K16" s="36">
        <f t="shared" si="1"/>
        <v>12.375807000000002</v>
      </c>
      <c r="L16" s="37">
        <v>0</v>
      </c>
      <c r="M16" s="38">
        <v>0</v>
      </c>
      <c r="N16" s="39">
        <f t="shared" si="2"/>
        <v>0</v>
      </c>
      <c r="O16" s="39">
        <f t="shared" si="0"/>
        <v>12.375807000000002</v>
      </c>
    </row>
    <row r="17" spans="1:36" ht="15.75" x14ac:dyDescent="0.25">
      <c r="A17" s="30" t="s">
        <v>190</v>
      </c>
      <c r="B17" s="30" t="s">
        <v>186</v>
      </c>
      <c r="C17" s="30" t="s">
        <v>171</v>
      </c>
      <c r="D17" s="31" t="s">
        <v>119</v>
      </c>
      <c r="E17" s="32" t="s">
        <v>120</v>
      </c>
      <c r="F17" s="32" t="s">
        <v>7</v>
      </c>
      <c r="G17" s="33" t="s">
        <v>121</v>
      </c>
      <c r="H17" s="33" t="s">
        <v>9</v>
      </c>
      <c r="I17" s="34">
        <v>196</v>
      </c>
      <c r="J17" s="35">
        <v>4</v>
      </c>
      <c r="K17" s="36">
        <f t="shared" si="1"/>
        <v>18.768633333333334</v>
      </c>
      <c r="L17" s="37">
        <v>4</v>
      </c>
      <c r="M17" s="38">
        <v>2</v>
      </c>
      <c r="N17" s="39">
        <f t="shared" si="2"/>
        <v>3.8971999999999998</v>
      </c>
      <c r="O17" s="39">
        <f t="shared" si="0"/>
        <v>22.665833333333332</v>
      </c>
    </row>
    <row r="18" spans="1:36" ht="15.75" x14ac:dyDescent="0.25">
      <c r="A18" s="30" t="s">
        <v>190</v>
      </c>
      <c r="B18" s="30" t="s">
        <v>186</v>
      </c>
      <c r="C18" s="30" t="s">
        <v>171</v>
      </c>
      <c r="D18" s="31" t="s">
        <v>164</v>
      </c>
      <c r="E18" s="32" t="s">
        <v>16</v>
      </c>
      <c r="F18" s="32" t="s">
        <v>181</v>
      </c>
      <c r="G18" s="32" t="s">
        <v>161</v>
      </c>
      <c r="H18" s="32" t="s">
        <v>162</v>
      </c>
      <c r="I18" s="35">
        <v>10</v>
      </c>
      <c r="J18" s="35">
        <v>4</v>
      </c>
      <c r="K18" s="36">
        <f t="shared" si="1"/>
        <v>0.95758333333333334</v>
      </c>
      <c r="L18" s="38">
        <v>0</v>
      </c>
      <c r="M18" s="38">
        <v>0</v>
      </c>
      <c r="N18" s="39">
        <f t="shared" si="2"/>
        <v>0</v>
      </c>
      <c r="O18" s="39">
        <f t="shared" si="0"/>
        <v>0.95758333333333334</v>
      </c>
    </row>
    <row r="19" spans="1:36" ht="15.75" x14ac:dyDescent="0.25">
      <c r="A19" s="30" t="s">
        <v>190</v>
      </c>
      <c r="B19" s="30" t="s">
        <v>186</v>
      </c>
      <c r="C19" s="30" t="s">
        <v>171</v>
      </c>
      <c r="D19" s="31" t="s">
        <v>165</v>
      </c>
      <c r="E19" s="32" t="s">
        <v>16</v>
      </c>
      <c r="F19" s="32" t="s">
        <v>181</v>
      </c>
      <c r="G19" s="32" t="s">
        <v>161</v>
      </c>
      <c r="H19" s="32" t="s">
        <v>162</v>
      </c>
      <c r="I19" s="35">
        <v>10</v>
      </c>
      <c r="J19" s="35">
        <v>4</v>
      </c>
      <c r="K19" s="36">
        <f t="shared" si="1"/>
        <v>0.95758333333333334</v>
      </c>
      <c r="L19" s="38">
        <v>0</v>
      </c>
      <c r="M19" s="38">
        <v>0</v>
      </c>
      <c r="N19" s="39">
        <f t="shared" si="2"/>
        <v>0</v>
      </c>
      <c r="O19" s="39">
        <f t="shared" si="0"/>
        <v>0.95758333333333334</v>
      </c>
    </row>
    <row r="20" spans="1:36" ht="15.75" x14ac:dyDescent="0.25">
      <c r="A20" s="30" t="s">
        <v>190</v>
      </c>
      <c r="B20" s="30" t="s">
        <v>186</v>
      </c>
      <c r="C20" s="30" t="s">
        <v>171</v>
      </c>
      <c r="D20" s="31" t="s">
        <v>163</v>
      </c>
      <c r="E20" s="32" t="s">
        <v>16</v>
      </c>
      <c r="F20" s="32" t="s">
        <v>181</v>
      </c>
      <c r="G20" s="32" t="s">
        <v>161</v>
      </c>
      <c r="H20" s="32" t="s">
        <v>162</v>
      </c>
      <c r="I20" s="35">
        <v>10</v>
      </c>
      <c r="J20" s="35">
        <v>4</v>
      </c>
      <c r="K20" s="36">
        <f t="shared" si="1"/>
        <v>0.95758333333333334</v>
      </c>
      <c r="L20" s="38">
        <v>0</v>
      </c>
      <c r="M20" s="38">
        <v>0</v>
      </c>
      <c r="N20" s="39">
        <f t="shared" si="2"/>
        <v>0</v>
      </c>
      <c r="O20" s="39">
        <f t="shared" si="0"/>
        <v>0.95758333333333334</v>
      </c>
    </row>
    <row r="21" spans="1:36" ht="15.75" x14ac:dyDescent="0.25">
      <c r="A21" s="30" t="s">
        <v>190</v>
      </c>
      <c r="B21" s="30" t="s">
        <v>186</v>
      </c>
      <c r="C21" s="30" t="s">
        <v>171</v>
      </c>
      <c r="D21" s="31" t="s">
        <v>15</v>
      </c>
      <c r="E21" s="32" t="s">
        <v>16</v>
      </c>
      <c r="F21" s="32" t="s">
        <v>17</v>
      </c>
      <c r="G21" s="33" t="s">
        <v>18</v>
      </c>
      <c r="H21" s="33" t="s">
        <v>19</v>
      </c>
      <c r="I21" s="40">
        <v>4512.7299999999996</v>
      </c>
      <c r="J21" s="41">
        <v>4</v>
      </c>
      <c r="K21" s="36">
        <f t="shared" si="1"/>
        <v>432.13150358333331</v>
      </c>
      <c r="L21" s="37">
        <v>51.800000000000004</v>
      </c>
      <c r="M21" s="38">
        <v>2</v>
      </c>
      <c r="N21" s="39">
        <f t="shared" si="2"/>
        <v>50.468739999999997</v>
      </c>
      <c r="O21" s="39">
        <f t="shared" si="0"/>
        <v>482.60024358333328</v>
      </c>
    </row>
    <row r="22" spans="1:36" ht="15.75" x14ac:dyDescent="0.25">
      <c r="A22" s="30" t="s">
        <v>190</v>
      </c>
      <c r="B22" s="30" t="s">
        <v>186</v>
      </c>
      <c r="C22" s="30" t="s">
        <v>171</v>
      </c>
      <c r="D22" s="31" t="s">
        <v>66</v>
      </c>
      <c r="E22" s="32" t="s">
        <v>67</v>
      </c>
      <c r="F22" s="32" t="s">
        <v>17</v>
      </c>
      <c r="G22" s="33" t="s">
        <v>68</v>
      </c>
      <c r="H22" s="33" t="s">
        <v>69</v>
      </c>
      <c r="I22" s="34">
        <v>180</v>
      </c>
      <c r="J22" s="35">
        <v>4</v>
      </c>
      <c r="K22" s="36">
        <f t="shared" si="1"/>
        <v>17.236499999999999</v>
      </c>
      <c r="L22" s="37">
        <v>0</v>
      </c>
      <c r="M22" s="38">
        <v>0</v>
      </c>
      <c r="N22" s="39">
        <f t="shared" si="2"/>
        <v>0</v>
      </c>
      <c r="O22" s="39">
        <f t="shared" si="0"/>
        <v>17.236499999999999</v>
      </c>
    </row>
    <row r="23" spans="1:36" ht="15.75" x14ac:dyDescent="0.25">
      <c r="A23" s="30" t="s">
        <v>190</v>
      </c>
      <c r="B23" s="30" t="s">
        <v>186</v>
      </c>
      <c r="C23" s="30" t="s">
        <v>171</v>
      </c>
      <c r="D23" s="31" t="s">
        <v>111</v>
      </c>
      <c r="E23" s="32" t="s">
        <v>112</v>
      </c>
      <c r="F23" s="32" t="s">
        <v>17</v>
      </c>
      <c r="G23" s="33" t="s">
        <v>113</v>
      </c>
      <c r="H23" s="33" t="s">
        <v>114</v>
      </c>
      <c r="I23" s="34">
        <v>319</v>
      </c>
      <c r="J23" s="35">
        <v>12</v>
      </c>
      <c r="K23" s="36">
        <f t="shared" si="1"/>
        <v>91.640724999999989</v>
      </c>
      <c r="L23" s="37">
        <v>1</v>
      </c>
      <c r="M23" s="38">
        <v>2</v>
      </c>
      <c r="N23" s="39">
        <f t="shared" si="2"/>
        <v>0.97429999999999994</v>
      </c>
      <c r="O23" s="39">
        <f t="shared" si="0"/>
        <v>92.615024999999989</v>
      </c>
    </row>
    <row r="24" spans="1:36" ht="21.75" customHeight="1" x14ac:dyDescent="0.25">
      <c r="A24" s="30" t="s">
        <v>190</v>
      </c>
      <c r="B24" s="30" t="s">
        <v>186</v>
      </c>
      <c r="C24" s="30" t="s">
        <v>171</v>
      </c>
      <c r="D24" s="31" t="s">
        <v>70</v>
      </c>
      <c r="E24" s="32" t="s">
        <v>71</v>
      </c>
      <c r="F24" s="32" t="s">
        <v>72</v>
      </c>
      <c r="G24" s="33" t="s">
        <v>73</v>
      </c>
      <c r="H24" s="33" t="s">
        <v>74</v>
      </c>
      <c r="I24" s="34">
        <v>189</v>
      </c>
      <c r="J24" s="35">
        <v>4</v>
      </c>
      <c r="K24" s="36">
        <f t="shared" si="1"/>
        <v>18.098324999999999</v>
      </c>
      <c r="L24" s="37">
        <v>0</v>
      </c>
      <c r="M24" s="38">
        <v>0</v>
      </c>
      <c r="N24" s="39">
        <f t="shared" si="2"/>
        <v>0</v>
      </c>
      <c r="O24" s="39">
        <f t="shared" si="0"/>
        <v>18.098324999999999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</row>
    <row r="25" spans="1:36" ht="21.75" customHeight="1" x14ac:dyDescent="0.25">
      <c r="B25" s="8"/>
      <c r="C25" s="8"/>
      <c r="D25" s="9"/>
      <c r="E25" s="10"/>
      <c r="F25" s="10"/>
      <c r="G25" s="11"/>
      <c r="H25" s="11"/>
      <c r="I25" s="12">
        <f>SUM(I3:I24)</f>
        <v>49832.979999999996</v>
      </c>
      <c r="J25" s="13"/>
      <c r="K25" s="36">
        <f t="shared" si="1"/>
        <v>0</v>
      </c>
      <c r="L25" s="15">
        <f>SUM(L3:L24)</f>
        <v>634.69999999999993</v>
      </c>
      <c r="M25" s="16"/>
      <c r="N25" s="39">
        <f t="shared" ref="N25" si="3">(M25*L25*5.846/12)</f>
        <v>0</v>
      </c>
      <c r="O25" s="39">
        <f t="shared" si="0"/>
        <v>0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ht="21.75" customHeight="1" x14ac:dyDescent="0.25">
      <c r="B26" s="8"/>
      <c r="C26" s="8"/>
      <c r="D26" s="9"/>
      <c r="E26" s="10"/>
      <c r="F26" s="10"/>
      <c r="G26" s="11"/>
      <c r="H26" s="11"/>
      <c r="I26" s="12"/>
      <c r="J26" s="13"/>
      <c r="K26" s="14">
        <f>SUM(K3:K25)</f>
        <v>5005.381926500002</v>
      </c>
      <c r="L26" s="15"/>
      <c r="M26" s="16"/>
      <c r="N26" s="17">
        <f>SUM(N3:N25)</f>
        <v>618.38821000000007</v>
      </c>
      <c r="O26" s="39"/>
      <c r="P26" s="18"/>
      <c r="T26" s="51"/>
      <c r="U26" s="51"/>
      <c r="V26" s="51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</row>
    <row r="27" spans="1:36" ht="21.75" customHeight="1" x14ac:dyDescent="0.25">
      <c r="B27" s="8"/>
      <c r="C27" s="8"/>
      <c r="D27" s="9"/>
      <c r="E27" s="10"/>
      <c r="F27" s="10"/>
      <c r="G27" s="11"/>
      <c r="H27" s="11"/>
      <c r="I27" s="12"/>
      <c r="J27" s="13" t="s">
        <v>193</v>
      </c>
      <c r="K27" s="14">
        <f>(K26*12)</f>
        <v>60064.583118000024</v>
      </c>
      <c r="L27" s="15"/>
      <c r="M27" s="16" t="s">
        <v>193</v>
      </c>
      <c r="N27" s="17">
        <f>(N26*12)</f>
        <v>7420.6585200000009</v>
      </c>
      <c r="O27" s="46">
        <f t="shared" si="0"/>
        <v>67485.241638000021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</row>
    <row r="28" spans="1:36" ht="21.75" customHeight="1" x14ac:dyDescent="0.25">
      <c r="B28" s="8"/>
      <c r="C28" s="8"/>
      <c r="D28" s="9"/>
      <c r="E28" s="10"/>
      <c r="F28" s="10"/>
      <c r="G28" s="11"/>
      <c r="H28" s="11"/>
      <c r="I28" s="12"/>
      <c r="J28" s="13"/>
      <c r="K28" s="14"/>
      <c r="L28" s="15"/>
      <c r="M28" s="16"/>
      <c r="N28" s="17"/>
      <c r="O28" s="39"/>
      <c r="T28" s="20"/>
      <c r="U28" s="47"/>
      <c r="V28" s="48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</row>
    <row r="29" spans="1:36" ht="21.75" customHeight="1" x14ac:dyDescent="0.25">
      <c r="B29" s="8"/>
      <c r="C29" s="8"/>
      <c r="D29" s="9"/>
      <c r="E29" s="10"/>
      <c r="F29" s="10"/>
      <c r="G29" s="11"/>
      <c r="H29" s="11"/>
      <c r="I29" s="12"/>
      <c r="J29" s="13"/>
      <c r="K29" s="14"/>
      <c r="L29" s="15"/>
      <c r="M29" s="16"/>
      <c r="N29" s="17"/>
      <c r="O29" s="17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</row>
    <row r="30" spans="1:36" ht="31.5" x14ac:dyDescent="0.25">
      <c r="A30" s="42" t="s">
        <v>191</v>
      </c>
      <c r="B30" s="42" t="s">
        <v>187</v>
      </c>
      <c r="C30" s="42" t="s">
        <v>171</v>
      </c>
      <c r="D30" s="43" t="s">
        <v>159</v>
      </c>
      <c r="E30" s="44" t="s">
        <v>160</v>
      </c>
      <c r="F30" s="44" t="s">
        <v>27</v>
      </c>
      <c r="G30" s="44" t="s">
        <v>161</v>
      </c>
      <c r="H30" s="44" t="s">
        <v>162</v>
      </c>
      <c r="I30" s="35">
        <v>3300</v>
      </c>
      <c r="J30" s="35">
        <v>4</v>
      </c>
      <c r="K30" s="36">
        <f>(I30*J30*0.289052/12)</f>
        <v>317.9572</v>
      </c>
      <c r="L30" s="37">
        <v>60</v>
      </c>
      <c r="M30" s="38">
        <v>2</v>
      </c>
      <c r="N30" s="39">
        <f>(M30*L30*7.5381)/12</f>
        <v>75.381</v>
      </c>
      <c r="O30" s="39">
        <f>(K30+N30)</f>
        <v>393.33820000000003</v>
      </c>
      <c r="P30" s="45"/>
      <c r="Q30" s="6"/>
      <c r="R30" s="6" t="s">
        <v>196</v>
      </c>
      <c r="S30" s="4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</row>
    <row r="31" spans="1:36" ht="33" customHeight="1" x14ac:dyDescent="0.25">
      <c r="A31" s="42" t="s">
        <v>191</v>
      </c>
      <c r="B31" s="42" t="s">
        <v>187</v>
      </c>
      <c r="C31" s="42" t="s">
        <v>171</v>
      </c>
      <c r="D31" s="43" t="s">
        <v>25</v>
      </c>
      <c r="E31" s="44" t="s">
        <v>26</v>
      </c>
      <c r="F31" s="44" t="s">
        <v>27</v>
      </c>
      <c r="G31" s="44" t="s">
        <v>28</v>
      </c>
      <c r="H31" s="44" t="s">
        <v>29</v>
      </c>
      <c r="I31" s="35">
        <v>2183.1999999999998</v>
      </c>
      <c r="J31" s="35">
        <v>4</v>
      </c>
      <c r="K31" s="36">
        <f t="shared" ref="K31:K50" si="4">(I31*J31*0.289052/12)</f>
        <v>210.35277546666666</v>
      </c>
      <c r="L31" s="37">
        <v>9</v>
      </c>
      <c r="M31" s="38">
        <v>2</v>
      </c>
      <c r="N31" s="39">
        <f t="shared" ref="N31:N51" si="5">(M31*L31*7.5381)/12</f>
        <v>11.30715</v>
      </c>
      <c r="O31" s="39">
        <f t="shared" ref="O31:O51" si="6">(K31+N31)</f>
        <v>221.65992546666666</v>
      </c>
      <c r="P31" s="45"/>
      <c r="R31" s="1" t="s">
        <v>195</v>
      </c>
      <c r="S31" s="3"/>
    </row>
    <row r="32" spans="1:36" ht="38.25" customHeight="1" x14ac:dyDescent="0.25">
      <c r="A32" s="42" t="s">
        <v>191</v>
      </c>
      <c r="B32" s="42" t="s">
        <v>187</v>
      </c>
      <c r="C32" s="42" t="s">
        <v>171</v>
      </c>
      <c r="D32" s="43" t="s">
        <v>75</v>
      </c>
      <c r="E32" s="44" t="s">
        <v>76</v>
      </c>
      <c r="F32" s="44" t="s">
        <v>27</v>
      </c>
      <c r="G32" s="44" t="s">
        <v>77</v>
      </c>
      <c r="H32" s="44" t="s">
        <v>78</v>
      </c>
      <c r="I32" s="35">
        <v>250</v>
      </c>
      <c r="J32" s="35">
        <v>4</v>
      </c>
      <c r="K32" s="36">
        <f t="shared" si="4"/>
        <v>24.087666666666664</v>
      </c>
      <c r="L32" s="37">
        <v>10</v>
      </c>
      <c r="M32" s="38">
        <v>2</v>
      </c>
      <c r="N32" s="39">
        <f t="shared" si="5"/>
        <v>12.563499999999999</v>
      </c>
      <c r="O32" s="39">
        <f t="shared" si="6"/>
        <v>36.651166666666661</v>
      </c>
      <c r="P32" s="45"/>
    </row>
    <row r="33" spans="1:22" ht="56.25" customHeight="1" x14ac:dyDescent="0.25">
      <c r="A33" s="42" t="s">
        <v>191</v>
      </c>
      <c r="B33" s="42" t="s">
        <v>187</v>
      </c>
      <c r="C33" s="42" t="s">
        <v>171</v>
      </c>
      <c r="D33" s="43" t="s">
        <v>109</v>
      </c>
      <c r="E33" s="44" t="s">
        <v>110</v>
      </c>
      <c r="F33" s="44" t="s">
        <v>27</v>
      </c>
      <c r="G33" s="44" t="s">
        <v>28</v>
      </c>
      <c r="H33" s="44" t="s">
        <v>29</v>
      </c>
      <c r="I33" s="35">
        <v>280</v>
      </c>
      <c r="J33" s="35">
        <v>4</v>
      </c>
      <c r="K33" s="36">
        <f t="shared" si="4"/>
        <v>26.978186666666662</v>
      </c>
      <c r="L33" s="37">
        <v>0</v>
      </c>
      <c r="M33" s="38">
        <v>0</v>
      </c>
      <c r="N33" s="39">
        <f t="shared" si="5"/>
        <v>0</v>
      </c>
      <c r="O33" s="39">
        <f t="shared" si="6"/>
        <v>26.978186666666662</v>
      </c>
      <c r="P33" s="45"/>
    </row>
    <row r="34" spans="1:22" ht="39" customHeight="1" x14ac:dyDescent="0.25">
      <c r="A34" s="42" t="s">
        <v>191</v>
      </c>
      <c r="B34" s="42" t="s">
        <v>187</v>
      </c>
      <c r="C34" s="42" t="s">
        <v>172</v>
      </c>
      <c r="D34" s="43" t="s">
        <v>122</v>
      </c>
      <c r="E34" s="44" t="s">
        <v>123</v>
      </c>
      <c r="F34" s="44" t="s">
        <v>124</v>
      </c>
      <c r="G34" s="44" t="s">
        <v>125</v>
      </c>
      <c r="H34" s="44" t="s">
        <v>126</v>
      </c>
      <c r="I34" s="35">
        <v>3300</v>
      </c>
      <c r="J34" s="35">
        <v>4</v>
      </c>
      <c r="K34" s="36">
        <f t="shared" si="4"/>
        <v>317.9572</v>
      </c>
      <c r="L34" s="37">
        <v>25</v>
      </c>
      <c r="M34" s="38">
        <v>2</v>
      </c>
      <c r="N34" s="39">
        <f t="shared" si="5"/>
        <v>31.408749999999998</v>
      </c>
      <c r="O34" s="39">
        <f t="shared" si="6"/>
        <v>349.36595</v>
      </c>
      <c r="P34" s="45"/>
    </row>
    <row r="35" spans="1:22" ht="56.25" customHeight="1" x14ac:dyDescent="0.25">
      <c r="A35" s="42" t="s">
        <v>191</v>
      </c>
      <c r="B35" s="42" t="s">
        <v>188</v>
      </c>
      <c r="C35" s="42" t="s">
        <v>172</v>
      </c>
      <c r="D35" s="43" t="s">
        <v>127</v>
      </c>
      <c r="E35" s="44" t="s">
        <v>128</v>
      </c>
      <c r="F35" s="44" t="s">
        <v>12</v>
      </c>
      <c r="G35" s="44" t="s">
        <v>129</v>
      </c>
      <c r="H35" s="44" t="s">
        <v>36</v>
      </c>
      <c r="I35" s="35">
        <v>4000</v>
      </c>
      <c r="J35" s="35">
        <v>4</v>
      </c>
      <c r="K35" s="36">
        <f t="shared" si="4"/>
        <v>385.40266666666662</v>
      </c>
      <c r="L35" s="37">
        <v>132.61000000000001</v>
      </c>
      <c r="M35" s="38">
        <v>2</v>
      </c>
      <c r="N35" s="39">
        <f t="shared" si="5"/>
        <v>166.60457350000001</v>
      </c>
      <c r="O35" s="39">
        <f t="shared" si="6"/>
        <v>552.00724016666663</v>
      </c>
      <c r="P35" s="45"/>
    </row>
    <row r="36" spans="1:22" ht="15.75" x14ac:dyDescent="0.25">
      <c r="A36" s="42" t="s">
        <v>191</v>
      </c>
      <c r="B36" s="42" t="s">
        <v>188</v>
      </c>
      <c r="C36" s="42" t="s">
        <v>171</v>
      </c>
      <c r="D36" s="43" t="s">
        <v>96</v>
      </c>
      <c r="E36" s="44" t="s">
        <v>97</v>
      </c>
      <c r="F36" s="44" t="s">
        <v>98</v>
      </c>
      <c r="G36" s="44" t="s">
        <v>99</v>
      </c>
      <c r="H36" s="44" t="s">
        <v>100</v>
      </c>
      <c r="I36" s="35">
        <v>120</v>
      </c>
      <c r="J36" s="35">
        <v>4</v>
      </c>
      <c r="K36" s="36">
        <f t="shared" si="4"/>
        <v>11.56208</v>
      </c>
      <c r="L36" s="37">
        <v>1</v>
      </c>
      <c r="M36" s="38">
        <v>2</v>
      </c>
      <c r="N36" s="39">
        <f t="shared" si="5"/>
        <v>1.2563500000000001</v>
      </c>
      <c r="O36" s="39">
        <f t="shared" si="6"/>
        <v>12.818429999999999</v>
      </c>
      <c r="P36" s="45"/>
    </row>
    <row r="37" spans="1:22" ht="15.75" x14ac:dyDescent="0.25">
      <c r="A37" s="42" t="s">
        <v>191</v>
      </c>
      <c r="B37" s="42" t="s">
        <v>188</v>
      </c>
      <c r="C37" s="42" t="s">
        <v>171</v>
      </c>
      <c r="D37" s="43" t="s">
        <v>37</v>
      </c>
      <c r="E37" s="44" t="s">
        <v>38</v>
      </c>
      <c r="F37" s="44" t="s">
        <v>39</v>
      </c>
      <c r="G37" s="44" t="s">
        <v>40</v>
      </c>
      <c r="H37" s="44" t="s">
        <v>41</v>
      </c>
      <c r="I37" s="35">
        <v>150</v>
      </c>
      <c r="J37" s="35">
        <v>4</v>
      </c>
      <c r="K37" s="36">
        <f t="shared" si="4"/>
        <v>14.452599999999999</v>
      </c>
      <c r="L37" s="37">
        <v>0</v>
      </c>
      <c r="M37" s="38">
        <v>0</v>
      </c>
      <c r="N37" s="39">
        <f t="shared" si="5"/>
        <v>0</v>
      </c>
      <c r="O37" s="39">
        <f t="shared" si="6"/>
        <v>14.452599999999999</v>
      </c>
      <c r="P37" s="45"/>
    </row>
    <row r="38" spans="1:22" ht="15.75" x14ac:dyDescent="0.25">
      <c r="A38" s="42" t="s">
        <v>191</v>
      </c>
      <c r="B38" s="42" t="s">
        <v>188</v>
      </c>
      <c r="C38" s="42" t="s">
        <v>171</v>
      </c>
      <c r="D38" s="43" t="s">
        <v>87</v>
      </c>
      <c r="E38" s="44" t="s">
        <v>88</v>
      </c>
      <c r="F38" s="44" t="s">
        <v>89</v>
      </c>
      <c r="G38" s="44" t="s">
        <v>90</v>
      </c>
      <c r="H38" s="44" t="s">
        <v>91</v>
      </c>
      <c r="I38" s="35">
        <v>177</v>
      </c>
      <c r="J38" s="35">
        <v>4</v>
      </c>
      <c r="K38" s="36">
        <f t="shared" si="4"/>
        <v>17.054067999999997</v>
      </c>
      <c r="L38" s="37">
        <v>1</v>
      </c>
      <c r="M38" s="38">
        <v>2</v>
      </c>
      <c r="N38" s="39">
        <f t="shared" si="5"/>
        <v>1.2563500000000001</v>
      </c>
      <c r="O38" s="39">
        <f t="shared" si="6"/>
        <v>18.310417999999999</v>
      </c>
      <c r="P38" s="45"/>
    </row>
    <row r="39" spans="1:22" ht="15.75" x14ac:dyDescent="0.25">
      <c r="A39" s="42" t="s">
        <v>191</v>
      </c>
      <c r="B39" s="42" t="s">
        <v>188</v>
      </c>
      <c r="C39" s="42" t="s">
        <v>171</v>
      </c>
      <c r="D39" s="43" t="s">
        <v>10</v>
      </c>
      <c r="E39" s="44" t="s">
        <v>11</v>
      </c>
      <c r="F39" s="44" t="s">
        <v>12</v>
      </c>
      <c r="G39" s="44" t="s">
        <v>13</v>
      </c>
      <c r="H39" s="44" t="s">
        <v>14</v>
      </c>
      <c r="I39" s="41">
        <v>2230.39</v>
      </c>
      <c r="J39" s="35">
        <v>4</v>
      </c>
      <c r="K39" s="36">
        <f t="shared" si="4"/>
        <v>214.89956342666665</v>
      </c>
      <c r="L39" s="37">
        <v>16</v>
      </c>
      <c r="M39" s="38">
        <v>2</v>
      </c>
      <c r="N39" s="39">
        <f t="shared" si="5"/>
        <v>20.101600000000001</v>
      </c>
      <c r="O39" s="39">
        <f t="shared" si="6"/>
        <v>235.00116342666664</v>
      </c>
      <c r="P39" s="45"/>
    </row>
    <row r="40" spans="1:22" ht="15.75" x14ac:dyDescent="0.25">
      <c r="A40" s="42" t="s">
        <v>191</v>
      </c>
      <c r="B40" s="42" t="s">
        <v>188</v>
      </c>
      <c r="C40" s="42" t="s">
        <v>171</v>
      </c>
      <c r="D40" s="43" t="s">
        <v>33</v>
      </c>
      <c r="E40" s="44" t="s">
        <v>34</v>
      </c>
      <c r="F40" s="44" t="s">
        <v>12</v>
      </c>
      <c r="G40" s="44" t="s">
        <v>35</v>
      </c>
      <c r="H40" s="44" t="s">
        <v>36</v>
      </c>
      <c r="I40" s="35">
        <v>2305.9499999999998</v>
      </c>
      <c r="J40" s="35">
        <v>4</v>
      </c>
      <c r="K40" s="36">
        <f t="shared" si="4"/>
        <v>222.17981979999999</v>
      </c>
      <c r="L40" s="37">
        <v>80</v>
      </c>
      <c r="M40" s="38">
        <v>2</v>
      </c>
      <c r="N40" s="39">
        <f t="shared" si="5"/>
        <v>100.508</v>
      </c>
      <c r="O40" s="39">
        <f t="shared" si="6"/>
        <v>322.6878198</v>
      </c>
      <c r="P40" s="45"/>
    </row>
    <row r="41" spans="1:22" ht="15.75" x14ac:dyDescent="0.25">
      <c r="A41" s="42" t="s">
        <v>191</v>
      </c>
      <c r="B41" s="42" t="s">
        <v>188</v>
      </c>
      <c r="C41" s="42" t="s">
        <v>171</v>
      </c>
      <c r="D41" s="43" t="s">
        <v>47</v>
      </c>
      <c r="E41" s="44" t="s">
        <v>48</v>
      </c>
      <c r="F41" s="44" t="s">
        <v>12</v>
      </c>
      <c r="G41" s="44" t="s">
        <v>49</v>
      </c>
      <c r="H41" s="44" t="s">
        <v>50</v>
      </c>
      <c r="I41" s="35">
        <v>250</v>
      </c>
      <c r="J41" s="35">
        <v>12</v>
      </c>
      <c r="K41" s="36">
        <f t="shared" si="4"/>
        <v>72.262999999999991</v>
      </c>
      <c r="L41" s="37">
        <v>0</v>
      </c>
      <c r="M41" s="38">
        <v>0</v>
      </c>
      <c r="N41" s="39">
        <f t="shared" si="5"/>
        <v>0</v>
      </c>
      <c r="O41" s="39">
        <f t="shared" si="6"/>
        <v>72.262999999999991</v>
      </c>
      <c r="P41" s="45"/>
    </row>
    <row r="42" spans="1:22" ht="15.75" x14ac:dyDescent="0.25">
      <c r="A42" s="42" t="s">
        <v>191</v>
      </c>
      <c r="B42" s="42" t="s">
        <v>188</v>
      </c>
      <c r="C42" s="42" t="s">
        <v>171</v>
      </c>
      <c r="D42" s="43" t="s">
        <v>59</v>
      </c>
      <c r="E42" s="44" t="s">
        <v>60</v>
      </c>
      <c r="F42" s="44" t="s">
        <v>12</v>
      </c>
      <c r="G42" s="44" t="s">
        <v>61</v>
      </c>
      <c r="H42" s="44" t="s">
        <v>62</v>
      </c>
      <c r="I42" s="35">
        <v>100</v>
      </c>
      <c r="J42" s="35">
        <v>4</v>
      </c>
      <c r="K42" s="36">
        <f t="shared" si="4"/>
        <v>9.6350666666666651</v>
      </c>
      <c r="L42" s="37">
        <v>0</v>
      </c>
      <c r="M42" s="38">
        <v>0</v>
      </c>
      <c r="N42" s="39">
        <f t="shared" si="5"/>
        <v>0</v>
      </c>
      <c r="O42" s="39">
        <f t="shared" si="6"/>
        <v>9.6350666666666651</v>
      </c>
      <c r="P42" s="45"/>
      <c r="V42" s="18"/>
    </row>
    <row r="43" spans="1:22" ht="15.75" x14ac:dyDescent="0.25">
      <c r="A43" s="42" t="s">
        <v>191</v>
      </c>
      <c r="B43" s="42" t="s">
        <v>188</v>
      </c>
      <c r="C43" s="42" t="s">
        <v>171</v>
      </c>
      <c r="D43" s="43" t="s">
        <v>63</v>
      </c>
      <c r="E43" s="44" t="s">
        <v>64</v>
      </c>
      <c r="F43" s="44" t="s">
        <v>12</v>
      </c>
      <c r="G43" s="44" t="s">
        <v>65</v>
      </c>
      <c r="H43" s="44" t="s">
        <v>14</v>
      </c>
      <c r="I43" s="35">
        <v>263.85000000000002</v>
      </c>
      <c r="J43" s="35">
        <v>4</v>
      </c>
      <c r="K43" s="36">
        <f t="shared" si="4"/>
        <v>25.4221234</v>
      </c>
      <c r="L43" s="37">
        <v>0</v>
      </c>
      <c r="M43" s="38">
        <v>0</v>
      </c>
      <c r="N43" s="39">
        <f t="shared" si="5"/>
        <v>0</v>
      </c>
      <c r="O43" s="39">
        <f t="shared" si="6"/>
        <v>25.4221234</v>
      </c>
      <c r="P43" s="45"/>
    </row>
    <row r="44" spans="1:22" ht="15.75" x14ac:dyDescent="0.25">
      <c r="A44" s="42" t="s">
        <v>191</v>
      </c>
      <c r="B44" s="42" t="s">
        <v>188</v>
      </c>
      <c r="C44" s="42" t="s">
        <v>171</v>
      </c>
      <c r="D44" s="43" t="s">
        <v>92</v>
      </c>
      <c r="E44" s="44" t="s">
        <v>93</v>
      </c>
      <c r="F44" s="44" t="s">
        <v>12</v>
      </c>
      <c r="G44" s="44" t="s">
        <v>94</v>
      </c>
      <c r="H44" s="44" t="s">
        <v>95</v>
      </c>
      <c r="I44" s="35">
        <v>165</v>
      </c>
      <c r="J44" s="35">
        <v>4</v>
      </c>
      <c r="K44" s="36">
        <f t="shared" si="4"/>
        <v>15.89786</v>
      </c>
      <c r="L44" s="37">
        <v>1</v>
      </c>
      <c r="M44" s="38">
        <v>2</v>
      </c>
      <c r="N44" s="39">
        <f t="shared" si="5"/>
        <v>1.2563500000000001</v>
      </c>
      <c r="O44" s="39">
        <f t="shared" si="6"/>
        <v>17.154209999999999</v>
      </c>
      <c r="P44" s="45"/>
    </row>
    <row r="45" spans="1:22" ht="15.75" x14ac:dyDescent="0.25">
      <c r="A45" s="42" t="s">
        <v>191</v>
      </c>
      <c r="B45" s="42" t="s">
        <v>188</v>
      </c>
      <c r="C45" s="42" t="s">
        <v>171</v>
      </c>
      <c r="D45" s="43" t="s">
        <v>105</v>
      </c>
      <c r="E45" s="44" t="s">
        <v>106</v>
      </c>
      <c r="F45" s="44" t="s">
        <v>12</v>
      </c>
      <c r="G45" s="44" t="s">
        <v>107</v>
      </c>
      <c r="H45" s="44" t="s">
        <v>108</v>
      </c>
      <c r="I45" s="35">
        <v>109.65</v>
      </c>
      <c r="J45" s="35">
        <v>4</v>
      </c>
      <c r="K45" s="36">
        <f t="shared" si="4"/>
        <v>10.5648506</v>
      </c>
      <c r="L45" s="37">
        <v>1</v>
      </c>
      <c r="M45" s="38">
        <v>2</v>
      </c>
      <c r="N45" s="39">
        <f t="shared" si="5"/>
        <v>1.2563500000000001</v>
      </c>
      <c r="O45" s="39">
        <f t="shared" si="6"/>
        <v>11.821200599999999</v>
      </c>
      <c r="P45" s="45"/>
    </row>
    <row r="46" spans="1:22" ht="15.75" x14ac:dyDescent="0.25">
      <c r="A46" s="42" t="s">
        <v>191</v>
      </c>
      <c r="B46" s="42" t="s">
        <v>188</v>
      </c>
      <c r="C46" s="42" t="s">
        <v>171</v>
      </c>
      <c r="D46" s="43" t="s">
        <v>42</v>
      </c>
      <c r="E46" s="44" t="s">
        <v>43</v>
      </c>
      <c r="F46" s="44" t="s">
        <v>44</v>
      </c>
      <c r="G46" s="44" t="s">
        <v>45</v>
      </c>
      <c r="H46" s="44" t="s">
        <v>46</v>
      </c>
      <c r="I46" s="35">
        <v>100</v>
      </c>
      <c r="J46" s="35">
        <v>12</v>
      </c>
      <c r="K46" s="36">
        <f t="shared" si="4"/>
        <v>28.905199999999997</v>
      </c>
      <c r="L46" s="37">
        <v>0</v>
      </c>
      <c r="M46" s="38">
        <v>0</v>
      </c>
      <c r="N46" s="39">
        <f t="shared" si="5"/>
        <v>0</v>
      </c>
      <c r="O46" s="39">
        <f t="shared" si="6"/>
        <v>28.905199999999997</v>
      </c>
      <c r="P46" s="45"/>
    </row>
    <row r="47" spans="1:22" ht="15.75" x14ac:dyDescent="0.25">
      <c r="A47" s="42" t="s">
        <v>191</v>
      </c>
      <c r="B47" s="42" t="s">
        <v>188</v>
      </c>
      <c r="C47" s="42" t="s">
        <v>171</v>
      </c>
      <c r="D47" s="43" t="s">
        <v>51</v>
      </c>
      <c r="E47" s="44" t="s">
        <v>52</v>
      </c>
      <c r="F47" s="44" t="s">
        <v>44</v>
      </c>
      <c r="G47" s="44" t="s">
        <v>53</v>
      </c>
      <c r="H47" s="44" t="s">
        <v>46</v>
      </c>
      <c r="I47" s="35">
        <v>50</v>
      </c>
      <c r="J47" s="35">
        <v>12</v>
      </c>
      <c r="K47" s="36">
        <f t="shared" si="4"/>
        <v>14.452599999999999</v>
      </c>
      <c r="L47" s="37">
        <v>0</v>
      </c>
      <c r="M47" s="38">
        <v>0</v>
      </c>
      <c r="N47" s="39">
        <f t="shared" si="5"/>
        <v>0</v>
      </c>
      <c r="O47" s="39">
        <f t="shared" si="6"/>
        <v>14.452599999999999</v>
      </c>
      <c r="P47" s="45"/>
    </row>
    <row r="48" spans="1:22" ht="15.75" x14ac:dyDescent="0.25">
      <c r="A48" s="42" t="s">
        <v>191</v>
      </c>
      <c r="B48" s="42" t="s">
        <v>188</v>
      </c>
      <c r="C48" s="42" t="s">
        <v>171</v>
      </c>
      <c r="D48" s="43" t="s">
        <v>182</v>
      </c>
      <c r="E48" s="44" t="s">
        <v>1</v>
      </c>
      <c r="F48" s="44" t="s">
        <v>2</v>
      </c>
      <c r="G48" s="44" t="s">
        <v>3</v>
      </c>
      <c r="H48" s="44" t="s">
        <v>4</v>
      </c>
      <c r="I48" s="35">
        <v>150</v>
      </c>
      <c r="J48" s="35">
        <v>4</v>
      </c>
      <c r="K48" s="36">
        <f t="shared" si="4"/>
        <v>14.452599999999999</v>
      </c>
      <c r="L48" s="37">
        <v>2</v>
      </c>
      <c r="M48" s="38">
        <v>2</v>
      </c>
      <c r="N48" s="39">
        <f t="shared" si="5"/>
        <v>2.5127000000000002</v>
      </c>
      <c r="O48" s="39">
        <f t="shared" si="6"/>
        <v>16.965299999999999</v>
      </c>
      <c r="P48" s="45"/>
    </row>
    <row r="49" spans="1:19" ht="15.75" x14ac:dyDescent="0.25">
      <c r="A49" s="42" t="s">
        <v>191</v>
      </c>
      <c r="B49" s="42" t="s">
        <v>188</v>
      </c>
      <c r="C49" s="42" t="s">
        <v>171</v>
      </c>
      <c r="D49" s="43" t="s">
        <v>20</v>
      </c>
      <c r="E49" s="44" t="s">
        <v>21</v>
      </c>
      <c r="F49" s="44" t="s">
        <v>22</v>
      </c>
      <c r="G49" s="44" t="s">
        <v>23</v>
      </c>
      <c r="H49" s="44" t="s">
        <v>24</v>
      </c>
      <c r="I49" s="35">
        <v>250</v>
      </c>
      <c r="J49" s="35">
        <v>4</v>
      </c>
      <c r="K49" s="36">
        <f t="shared" si="4"/>
        <v>24.087666666666664</v>
      </c>
      <c r="L49" s="37">
        <v>2</v>
      </c>
      <c r="M49" s="38">
        <v>2</v>
      </c>
      <c r="N49" s="39">
        <f t="shared" si="5"/>
        <v>2.5127000000000002</v>
      </c>
      <c r="O49" s="39">
        <f t="shared" si="6"/>
        <v>26.600366666666662</v>
      </c>
      <c r="P49" s="45"/>
    </row>
    <row r="50" spans="1:19" ht="15.75" x14ac:dyDescent="0.25">
      <c r="A50" s="42" t="s">
        <v>191</v>
      </c>
      <c r="B50" s="42" t="s">
        <v>188</v>
      </c>
      <c r="C50" s="42" t="s">
        <v>171</v>
      </c>
      <c r="D50" s="43" t="s">
        <v>30</v>
      </c>
      <c r="E50" s="44" t="s">
        <v>31</v>
      </c>
      <c r="F50" s="44" t="s">
        <v>22</v>
      </c>
      <c r="G50" s="44" t="s">
        <v>32</v>
      </c>
      <c r="H50" s="44" t="s">
        <v>24</v>
      </c>
      <c r="I50" s="35">
        <v>514.41999999999996</v>
      </c>
      <c r="J50" s="35">
        <v>4</v>
      </c>
      <c r="K50" s="36">
        <f t="shared" si="4"/>
        <v>49.56470994666666</v>
      </c>
      <c r="L50" s="37">
        <v>1.05</v>
      </c>
      <c r="M50" s="38">
        <v>2</v>
      </c>
      <c r="N50" s="39">
        <f t="shared" si="5"/>
        <v>1.3191675</v>
      </c>
      <c r="O50" s="39">
        <f t="shared" si="6"/>
        <v>50.883877446666659</v>
      </c>
      <c r="P50" s="45"/>
    </row>
    <row r="51" spans="1:19" ht="15.75" x14ac:dyDescent="0.25">
      <c r="A51" s="42" t="s">
        <v>191</v>
      </c>
      <c r="B51" s="42" t="s">
        <v>188</v>
      </c>
      <c r="C51" s="42" t="s">
        <v>172</v>
      </c>
      <c r="D51" s="43" t="s">
        <v>151</v>
      </c>
      <c r="E51" s="44" t="s">
        <v>152</v>
      </c>
      <c r="F51" s="44" t="s">
        <v>153</v>
      </c>
      <c r="G51" s="44" t="s">
        <v>154</v>
      </c>
      <c r="H51" s="44" t="s">
        <v>155</v>
      </c>
      <c r="I51" s="35">
        <v>861</v>
      </c>
      <c r="J51" s="35">
        <v>4</v>
      </c>
      <c r="K51" s="36">
        <f>(I51*J51*0.289052/12)</f>
        <v>82.957923999999991</v>
      </c>
      <c r="L51" s="37">
        <v>1</v>
      </c>
      <c r="M51" s="38">
        <v>2</v>
      </c>
      <c r="N51" s="39">
        <f t="shared" si="5"/>
        <v>1.2563500000000001</v>
      </c>
      <c r="O51" s="39">
        <f t="shared" si="6"/>
        <v>84.214273999999989</v>
      </c>
      <c r="P51" s="45"/>
    </row>
    <row r="52" spans="1:19" ht="15.75" x14ac:dyDescent="0.25">
      <c r="A52" s="21"/>
      <c r="B52" s="21"/>
      <c r="C52" s="21"/>
      <c r="D52" s="22"/>
      <c r="E52" s="22"/>
      <c r="F52" s="22"/>
      <c r="G52" s="22"/>
      <c r="H52" s="22"/>
      <c r="I52" s="23"/>
      <c r="J52" s="21"/>
      <c r="K52" s="36">
        <f t="shared" ref="K52" si="7">(I52*J52*0.2892/12)</f>
        <v>0</v>
      </c>
      <c r="L52" s="24"/>
      <c r="M52" s="22"/>
      <c r="N52" s="39">
        <f t="shared" ref="N52" si="8">(M52*L52*5.8458)/12</f>
        <v>0</v>
      </c>
      <c r="O52" s="25">
        <f>SUM(O30:O51)</f>
        <v>2541.5883189733336</v>
      </c>
      <c r="P52" s="18"/>
      <c r="S52" s="18"/>
    </row>
    <row r="53" spans="1:19" x14ac:dyDescent="0.25">
      <c r="K53" s="3">
        <f>SUM(K30:K52)</f>
        <v>2111.087427973333</v>
      </c>
      <c r="N53" s="4">
        <f>SUM(N30:N52)</f>
        <v>430.50089099999997</v>
      </c>
    </row>
    <row r="55" spans="1:19" x14ac:dyDescent="0.25">
      <c r="J55" s="1" t="s">
        <v>193</v>
      </c>
      <c r="K55" s="50">
        <f>(K53*12)</f>
        <v>25333.049135679998</v>
      </c>
      <c r="N55" s="49">
        <f>(N53*12)</f>
        <v>5166.0106919999998</v>
      </c>
      <c r="O55" s="49">
        <f>(O52*12)</f>
        <v>30499.059827680001</v>
      </c>
    </row>
    <row r="62" spans="1:19" x14ac:dyDescent="0.25">
      <c r="H62" s="19"/>
    </row>
    <row r="66" spans="11:11" x14ac:dyDescent="0.25">
      <c r="K66" s="3">
        <f>(H62+K63)</f>
        <v>0</v>
      </c>
    </row>
  </sheetData>
  <sortState ref="B2:O46">
    <sortCondition ref="C2:C51"/>
    <sortCondition ref="F2:F51"/>
  </sortState>
  <mergeCells count="1">
    <mergeCell ref="T26:V2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MONTEIRO FRONZA</dc:creator>
  <cp:lastModifiedBy>ALINE BORBA NUNES</cp:lastModifiedBy>
  <dcterms:created xsi:type="dcterms:W3CDTF">2019-08-05T11:34:03Z</dcterms:created>
  <dcterms:modified xsi:type="dcterms:W3CDTF">2021-04-05T17:54:27Z</dcterms:modified>
</cp:coreProperties>
</file>